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тепло" sheetId="1" r:id="rId1"/>
    <sheet name="ГВ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86" i="2" l="1"/>
  <c r="C77" i="2"/>
  <c r="C75" i="2"/>
  <c r="D89" i="2" s="1"/>
  <c r="D63" i="2"/>
  <c r="C62" i="2"/>
  <c r="D62" i="2" s="1"/>
  <c r="C56" i="2"/>
  <c r="C70" i="2" s="1"/>
  <c r="C38" i="2"/>
  <c r="C29" i="2"/>
  <c r="C27" i="2"/>
  <c r="D41" i="2" s="1"/>
  <c r="D15" i="2"/>
  <c r="C14" i="2"/>
  <c r="D14" i="2" s="1"/>
  <c r="C8" i="2"/>
  <c r="C22" i="2" s="1"/>
  <c r="D56" i="2" l="1"/>
  <c r="C64" i="2"/>
  <c r="D64" i="2" s="1"/>
  <c r="C69" i="2"/>
  <c r="D69" i="2" s="1"/>
  <c r="D8" i="2"/>
  <c r="C16" i="2"/>
  <c r="D16" i="2" s="1"/>
  <c r="C21" i="2"/>
  <c r="D21" i="2" s="1"/>
  <c r="G31" i="1"/>
  <c r="E31" i="1"/>
  <c r="C31" i="1"/>
  <c r="G30" i="1"/>
  <c r="F30" i="1"/>
  <c r="F31" i="1" s="1"/>
  <c r="E30" i="1"/>
  <c r="D30" i="1"/>
  <c r="D31" i="1" s="1"/>
  <c r="C30" i="1"/>
  <c r="C14" i="1"/>
  <c r="D15" i="1" s="1"/>
  <c r="C10" i="1"/>
  <c r="G11" i="1" s="1"/>
  <c r="C6" i="1"/>
  <c r="F7" i="1" s="1"/>
  <c r="E10" i="1" l="1"/>
  <c r="G10" i="1"/>
  <c r="D11" i="1"/>
  <c r="F11" i="1"/>
  <c r="E14" i="1"/>
  <c r="G14" i="1"/>
  <c r="F15" i="1"/>
  <c r="C18" i="1"/>
  <c r="D6" i="1"/>
  <c r="F6" i="1"/>
  <c r="C7" i="1"/>
  <c r="E7" i="1"/>
  <c r="G7" i="1"/>
  <c r="D10" i="1"/>
  <c r="F10" i="1"/>
  <c r="C11" i="1"/>
  <c r="E11" i="1"/>
  <c r="D14" i="1"/>
  <c r="F14" i="1"/>
  <c r="C15" i="1"/>
  <c r="E15" i="1"/>
  <c r="G15" i="1"/>
  <c r="E6" i="1"/>
  <c r="G6" i="1"/>
  <c r="D7" i="1"/>
  <c r="E18" i="1" l="1"/>
  <c r="E22" i="1" s="1"/>
  <c r="E23" i="1" s="1"/>
  <c r="E27" i="1" s="1"/>
  <c r="G19" i="1"/>
  <c r="E19" i="1"/>
  <c r="C19" i="1"/>
  <c r="F18" i="1"/>
  <c r="F22" i="1" s="1"/>
  <c r="F23" i="1" s="1"/>
  <c r="F27" i="1" s="1"/>
  <c r="D18" i="1"/>
  <c r="F19" i="1"/>
  <c r="D19" i="1"/>
  <c r="G18" i="1"/>
  <c r="G22" i="1" s="1"/>
  <c r="G23" i="1" s="1"/>
  <c r="G27" i="1" s="1"/>
  <c r="D22" i="1"/>
  <c r="C22" i="1" l="1"/>
  <c r="C23" i="1" s="1"/>
  <c r="C27" i="1" s="1"/>
  <c r="D23" i="1"/>
  <c r="D27" i="1" s="1"/>
  <c r="G29" i="1"/>
  <c r="E29" i="1"/>
  <c r="F29" i="1"/>
  <c r="D29" i="1"/>
</calcChain>
</file>

<file path=xl/sharedStrings.xml><?xml version="1.0" encoding="utf-8"?>
<sst xmlns="http://schemas.openxmlformats.org/spreadsheetml/2006/main" count="193" uniqueCount="79">
  <si>
    <t xml:space="preserve"> РОЗРАХУНОК</t>
  </si>
  <si>
    <t xml:space="preserve">                                  тарифу на теплову енергію</t>
  </si>
  <si>
    <t>Найменування показника</t>
  </si>
  <si>
    <t>Одиниці виміру</t>
  </si>
  <si>
    <t>Сумарні та середньозважені показники</t>
  </si>
  <si>
    <t>На потреби споживачів</t>
  </si>
  <si>
    <t>населення</t>
  </si>
  <si>
    <t>релігійних організацій</t>
  </si>
  <si>
    <t>бюджетних установ</t>
  </si>
  <si>
    <t>інших споживачів</t>
  </si>
  <si>
    <t>Тариф на виробництво теплової енергії, зокрема:</t>
  </si>
  <si>
    <t>грн/Гкал</t>
  </si>
  <si>
    <t>повна планована собівартість виробництва теплової енергії</t>
  </si>
  <si>
    <t>витрати на відшкодування втрат</t>
  </si>
  <si>
    <t>тис. грн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</si>
  <si>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</si>
  <si>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</si>
  <si>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</si>
  <si>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</si>
  <si>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</si>
  <si>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</si>
  <si>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</si>
  <si>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</si>
  <si>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</si>
  <si>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</si>
  <si>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</si>
  <si>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</si>
  <si>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тис.Гкал</t>
  </si>
  <si>
    <t>корисний відпуск теплової енергії власним споживачам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</si>
  <si>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</si>
  <si>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</si>
  <si>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</si>
  <si>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</si>
  <si>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</si>
  <si>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</si>
  <si>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РОЗРАХУНОК</t>
  </si>
  <si>
    <t>тарифів на послуги з постачання гарячої води  для споживачів багатоквартирних будинків за  індивідуальним договором та договором із колективним споживачем</t>
  </si>
  <si>
    <t>КП "Вараштепловодоканал" ВМР</t>
  </si>
  <si>
    <t>№ з/п</t>
  </si>
  <si>
    <t>Назва показника</t>
  </si>
  <si>
    <t>Послуга з постачання гарячої води</t>
  </si>
  <si>
    <r>
      <t>грн/м</t>
    </r>
    <r>
      <rPr>
        <b/>
        <vertAlign val="superscript"/>
        <sz val="8"/>
        <color indexed="8"/>
        <rFont val="Times New Roman"/>
        <family val="1"/>
        <charset val="204"/>
      </rPr>
      <t>-3</t>
    </r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</si>
  <si>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</si>
  <si>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</si>
  <si>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</si>
  <si>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витрати на оплату праці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</si>
  <si>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</si>
  <si>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</si>
  <si>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</si>
  <si>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Витрати на збут</t>
  </si>
  <si>
    <t>Собівартість послуг без урахування послуг банку та інших установ із приймання і перерахування коштів споживачів</t>
  </si>
  <si>
    <t>Розрахунковий прибуток, усього, зокрема:</t>
  </si>
  <si>
    <t>прибуток у тарифі на теплову енергію для потреб відповідної категорії споживачів</t>
  </si>
  <si>
    <t>податок на прибуток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</si>
  <si>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</si>
  <si>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</si>
  <si>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</si>
  <si>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x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</si>
  <si>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</si>
  <si>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</si>
  <si>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</si>
  <si>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</si>
  <si>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тис.Гкал</t>
  </si>
  <si>
    <t>Питома норма теплової енергії на підігрів 1м3  води згідно КТМ 2000,Гкал/м3</t>
  </si>
  <si>
    <r>
      <t>Обсяг споживання гарячої води , тис. м</t>
    </r>
    <r>
      <rPr>
        <sz val="8"/>
        <color indexed="8"/>
        <rFont val="Times New Roman"/>
        <family val="1"/>
        <charset val="204"/>
      </rPr>
      <t> 3</t>
    </r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</si>
  <si>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</si>
  <si>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</si>
  <si>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</si>
  <si>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</si>
  <si>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</si>
  <si>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</si>
  <si>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r>
      <t>Обсяг холодної води для підігріву, тис. м</t>
    </r>
    <r>
      <rPr>
        <b/>
        <vertAlign val="superscript"/>
        <sz val="8"/>
        <color indexed="8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</si>
  <si>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8"/>
        <color indexed="8"/>
        <rFont val="Times New Roman"/>
        <family val="1"/>
        <charset val="204"/>
      </rPr>
      <t>-3</t>
    </r>
    <r>
      <rPr>
        <sz val="10"/>
        <rFont val="Times New Roman"/>
        <family val="1"/>
        <charset val="204"/>
      </rPr>
      <t> холодної води без ПДВ, грн</t>
    </r>
  </si>
  <si>
    <t>Відсоток послуг банку та інших установ із приймання і перерахування коштів споживачів, %</t>
  </si>
  <si>
    <r>
      <t>Норми з врахуванням втрат, Гкал/м</t>
    </r>
    <r>
      <rPr>
        <b/>
        <vertAlign val="superscript"/>
        <sz val="8"/>
        <color indexed="8"/>
        <rFont val="Times New Roman"/>
        <family val="1"/>
        <charset val="204"/>
      </rPr>
      <t>-3</t>
    </r>
  </si>
  <si>
    <t>тарифів на послуги з постачання гарячої води  для  споживачів м.Вараш, крім споживачів  багатоквартирних будинків за індивідуальним договором та договором із колективним споживачем</t>
  </si>
  <si>
    <t>Обсяг теплової енергії, врахований у розрахунку собівартості, Гкал</t>
  </si>
  <si>
    <t>Питома  норма теплової енергії на підігрів 1 м3 води КТМ 2000, Гкал/м-3</t>
  </si>
  <si>
    <r>
      <t xml:space="preserve"> Норми зврахуванням втрат гарячої води, Гкал/м</t>
    </r>
    <r>
      <rPr>
        <b/>
        <vertAlign val="superscript"/>
        <sz val="8"/>
        <color indexed="8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</si>
</sst>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3" fillId="0" borderId="7" xfId="0" applyFont="1" applyBorder="1"/>
    <xf numFmtId="2" fontId="2" fillId="0" borderId="7" xfId="0" applyNumberFormat="1" applyFont="1" applyBorder="1" applyAlignment="1">
      <alignment horizontal="center"/>
    </xf>
    <xf numFmtId="2" fontId="3" fillId="0" borderId="7" xfId="0" applyNumberFormat="1" applyFont="1" applyBorder="1"/>
    <xf numFmtId="2" fontId="3" fillId="0" borderId="5" xfId="0" applyNumberFormat="1" applyFont="1" applyBorder="1"/>
    <xf numFmtId="2" fontId="3" fillId="0" borderId="7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/>
    <xf numFmtId="2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1" fontId="2" fillId="0" borderId="4" xfId="0" applyNumberFormat="1" applyFont="1" applyBorder="1" applyAlignment="1">
      <alignment horizontal="center"/>
    </xf>
    <xf numFmtId="1" fontId="3" fillId="0" borderId="7" xfId="0" applyNumberFormat="1" applyFont="1" applyBorder="1"/>
    <xf numFmtId="1" fontId="3" fillId="0" borderId="4" xfId="0" applyNumberFormat="1" applyFont="1" applyBorder="1"/>
    <xf numFmtId="1" fontId="3" fillId="0" borderId="5" xfId="0" applyNumberFormat="1" applyFont="1" applyBorder="1"/>
    <xf numFmtId="1" fontId="3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wrapText="1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" fontId="3" fillId="0" borderId="9" xfId="0" applyNumberFormat="1" applyFont="1" applyBorder="1"/>
    <xf numFmtId="2" fontId="2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0" borderId="8" xfId="0" applyFont="1" applyBorder="1"/>
    <xf numFmtId="0" fontId="3" fillId="0" borderId="10" xfId="0" applyFont="1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9" xfId="0" applyFont="1" applyBorder="1"/>
    <xf numFmtId="2" fontId="2" fillId="0" borderId="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vertical="top" wrapText="1"/>
    </xf>
    <xf numFmtId="1" fontId="6" fillId="0" borderId="15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7;&#1097;&#1091;&#1082;/&#1090;&#1072;&#1088;&#1080;&#1092;%20&#1090;&#1077;&#1087;&#1083;&#1086;%20%202022/&#1058;&#1072;&#1088;&#1080;&#1092;%20%20&#1047;&#1074;&#1077;&#1076;&#1077;&#1085;&#1072;%20(&#1090;&#1077;&#1087;&#1083;&#1086;)%202021%20&#1050;&#1052;&#1050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3"/>
      <sheetName val="Д4"/>
      <sheetName val="Д4.1"/>
      <sheetName val="Д 4.2.2"/>
      <sheetName val="Д5"/>
      <sheetName val="Д5.1"/>
      <sheetName val="Д"/>
      <sheetName val="Д6 (перераховано до порядку)"/>
      <sheetName val="Д10"/>
      <sheetName val="Баланс 7 та 8"/>
      <sheetName val="динаміка"/>
      <sheetName val="Лист6"/>
      <sheetName val="адмін"/>
      <sheetName val="зведена"/>
      <sheetName val="Разом"/>
      <sheetName val="обща"/>
      <sheetName val="ТРАН"/>
      <sheetName val="адм.гв"/>
      <sheetName val="порівн.таб"/>
    </sheetNames>
    <sheetDataSet>
      <sheetData sheetId="0">
        <row r="42">
          <cell r="H42">
            <v>151.25917819429779</v>
          </cell>
        </row>
      </sheetData>
      <sheetData sheetId="1"/>
      <sheetData sheetId="2"/>
      <sheetData sheetId="3"/>
      <sheetData sheetId="4">
        <row r="40">
          <cell r="G40">
            <v>2.1972467626908383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2">
          <cell r="F42">
            <v>32.989418571397145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0" workbookViewId="0">
      <selection sqref="A1:G36"/>
    </sheetView>
  </sheetViews>
  <sheetFormatPr defaultRowHeight="15" x14ac:dyDescent="0.25"/>
  <cols>
    <col min="1" max="1" width="26.5703125" customWidth="1"/>
    <col min="5" max="5" width="10.5703125" customWidth="1"/>
    <col min="6" max="6" width="10.140625" customWidth="1"/>
  </cols>
  <sheetData>
    <row r="1" spans="1:7" x14ac:dyDescent="0.25">
      <c r="A1" s="42" t="s">
        <v>0</v>
      </c>
      <c r="B1" s="42"/>
      <c r="C1" s="42"/>
      <c r="D1" s="42"/>
      <c r="E1" s="42"/>
      <c r="F1" s="42"/>
      <c r="G1" s="42"/>
    </row>
    <row r="2" spans="1:7" ht="15.75" thickBot="1" x14ac:dyDescent="0.3">
      <c r="A2" s="43" t="s">
        <v>1</v>
      </c>
      <c r="B2" s="43"/>
      <c r="C2" s="43"/>
      <c r="D2" s="43"/>
      <c r="E2" s="43"/>
      <c r="F2" s="1"/>
      <c r="G2" s="1"/>
    </row>
    <row r="3" spans="1:7" ht="15.75" thickBot="1" x14ac:dyDescent="0.3">
      <c r="A3" s="44" t="s">
        <v>2</v>
      </c>
      <c r="B3" s="46" t="s">
        <v>3</v>
      </c>
      <c r="C3" s="46" t="s">
        <v>4</v>
      </c>
      <c r="D3" s="48" t="s">
        <v>5</v>
      </c>
      <c r="E3" s="49"/>
      <c r="F3" s="49"/>
      <c r="G3" s="50"/>
    </row>
    <row r="4" spans="1:7" ht="51.75" thickBot="1" x14ac:dyDescent="0.3">
      <c r="A4" s="45"/>
      <c r="B4" s="47"/>
      <c r="C4" s="47"/>
      <c r="D4" s="2" t="s">
        <v>6</v>
      </c>
      <c r="E4" s="3" t="s">
        <v>7</v>
      </c>
      <c r="F4" s="3" t="s">
        <v>8</v>
      </c>
      <c r="G4" s="4" t="s">
        <v>9</v>
      </c>
    </row>
    <row r="5" spans="1:7" ht="15.75" thickBot="1" x14ac:dyDescent="0.3">
      <c r="A5" s="5">
        <v>1</v>
      </c>
      <c r="B5" s="6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30.75" customHeight="1" thickBot="1" x14ac:dyDescent="0.3">
      <c r="A6" s="7" t="s">
        <v>10</v>
      </c>
      <c r="B6" s="8" t="s">
        <v>11</v>
      </c>
      <c r="C6" s="9">
        <f>[1]Д3!H42</f>
        <v>151.25917819429779</v>
      </c>
      <c r="D6" s="10">
        <f>C6</f>
        <v>151.25917819429779</v>
      </c>
      <c r="E6" s="10">
        <f>C6</f>
        <v>151.25917819429779</v>
      </c>
      <c r="F6" s="10">
        <f>C6</f>
        <v>151.25917819429779</v>
      </c>
      <c r="G6" s="11">
        <f>C6</f>
        <v>151.25917819429779</v>
      </c>
    </row>
    <row r="7" spans="1:7" ht="33" customHeight="1" thickBot="1" x14ac:dyDescent="0.3">
      <c r="A7" s="7" t="s">
        <v>12</v>
      </c>
      <c r="B7" s="8" t="s">
        <v>11</v>
      </c>
      <c r="C7" s="12">
        <f>C6</f>
        <v>151.25917819429779</v>
      </c>
      <c r="D7" s="10">
        <f>C6</f>
        <v>151.25917819429779</v>
      </c>
      <c r="E7" s="10">
        <f>C6</f>
        <v>151.25917819429779</v>
      </c>
      <c r="F7" s="10">
        <f>C6</f>
        <v>151.25917819429779</v>
      </c>
      <c r="G7" s="10">
        <f>C6</f>
        <v>151.25917819429779</v>
      </c>
    </row>
    <row r="8" spans="1:7" ht="24.75" customHeight="1" thickBot="1" x14ac:dyDescent="0.3">
      <c r="A8" s="7" t="s">
        <v>13</v>
      </c>
      <c r="B8" s="13" t="s">
        <v>14</v>
      </c>
      <c r="C8" s="12">
        <v>0</v>
      </c>
      <c r="D8" s="8"/>
      <c r="E8" s="8"/>
      <c r="F8" s="8"/>
      <c r="G8" s="14"/>
    </row>
    <row r="9" spans="1:7" ht="15.75" thickBot="1" x14ac:dyDescent="0.3">
      <c r="A9" s="8" t="s">
        <v>15</v>
      </c>
      <c r="B9" s="8" t="s">
        <v>11</v>
      </c>
      <c r="C9" s="12">
        <v>0</v>
      </c>
      <c r="D9" s="8"/>
      <c r="E9" s="8"/>
      <c r="F9" s="8"/>
      <c r="G9" s="8"/>
    </row>
    <row r="10" spans="1:7" ht="30" customHeight="1" thickBot="1" x14ac:dyDescent="0.3">
      <c r="A10" s="7" t="s">
        <v>16</v>
      </c>
      <c r="B10" s="8" t="s">
        <v>11</v>
      </c>
      <c r="C10" s="9">
        <f>[1]ТРАН!F42</f>
        <v>32.989418571397145</v>
      </c>
      <c r="D10" s="10">
        <f>C10</f>
        <v>32.989418571397145</v>
      </c>
      <c r="E10" s="10">
        <f>C10</f>
        <v>32.989418571397145</v>
      </c>
      <c r="F10" s="10">
        <f>C10</f>
        <v>32.989418571397145</v>
      </c>
      <c r="G10" s="10">
        <f>C10</f>
        <v>32.989418571397145</v>
      </c>
    </row>
    <row r="11" spans="1:7" ht="28.5" customHeight="1" thickBot="1" x14ac:dyDescent="0.3">
      <c r="A11" s="7" t="s">
        <v>17</v>
      </c>
      <c r="B11" s="8" t="s">
        <v>11</v>
      </c>
      <c r="C11" s="12">
        <f>C10</f>
        <v>32.989418571397145</v>
      </c>
      <c r="D11" s="10">
        <f>C10</f>
        <v>32.989418571397145</v>
      </c>
      <c r="E11" s="10">
        <f>C10</f>
        <v>32.989418571397145</v>
      </c>
      <c r="F11" s="10">
        <f>C10</f>
        <v>32.989418571397145</v>
      </c>
      <c r="G11" s="10">
        <f>C10</f>
        <v>32.989418571397145</v>
      </c>
    </row>
    <row r="12" spans="1:7" ht="22.5" customHeight="1" thickBot="1" x14ac:dyDescent="0.3">
      <c r="A12" s="7" t="s">
        <v>13</v>
      </c>
      <c r="B12" s="8" t="s">
        <v>14</v>
      </c>
      <c r="C12" s="12">
        <v>0</v>
      </c>
      <c r="D12" s="8"/>
      <c r="E12" s="8"/>
      <c r="F12" s="8"/>
      <c r="G12" s="8"/>
    </row>
    <row r="13" spans="1:7" ht="15.75" thickBot="1" x14ac:dyDescent="0.3">
      <c r="A13" s="8" t="s">
        <v>15</v>
      </c>
      <c r="B13" s="8" t="s">
        <v>11</v>
      </c>
      <c r="C13" s="12">
        <v>0</v>
      </c>
      <c r="D13" s="8"/>
      <c r="E13" s="8"/>
      <c r="F13" s="8"/>
      <c r="G13" s="8"/>
    </row>
    <row r="14" spans="1:7" ht="27.75" customHeight="1" thickBot="1" x14ac:dyDescent="0.3">
      <c r="A14" s="7" t="s">
        <v>18</v>
      </c>
      <c r="B14" s="8" t="s">
        <v>11</v>
      </c>
      <c r="C14" s="9">
        <f>[1]Д5!G40</f>
        <v>2.1972467626908383</v>
      </c>
      <c r="D14" s="10">
        <f>C14</f>
        <v>2.1972467626908383</v>
      </c>
      <c r="E14" s="10">
        <f>C14</f>
        <v>2.1972467626908383</v>
      </c>
      <c r="F14" s="10">
        <f>C14</f>
        <v>2.1972467626908383</v>
      </c>
      <c r="G14" s="10">
        <f>C14</f>
        <v>2.1972467626908383</v>
      </c>
    </row>
    <row r="15" spans="1:7" ht="27.75" customHeight="1" thickBot="1" x14ac:dyDescent="0.3">
      <c r="A15" s="7" t="s">
        <v>19</v>
      </c>
      <c r="B15" s="8" t="s">
        <v>11</v>
      </c>
      <c r="C15" s="12">
        <f>C14</f>
        <v>2.1972467626908383</v>
      </c>
      <c r="D15" s="10">
        <f>C14</f>
        <v>2.1972467626908383</v>
      </c>
      <c r="E15" s="11">
        <f>C14</f>
        <v>2.1972467626908383</v>
      </c>
      <c r="F15" s="10">
        <f>C14</f>
        <v>2.1972467626908383</v>
      </c>
      <c r="G15" s="10">
        <f>C14</f>
        <v>2.1972467626908383</v>
      </c>
    </row>
    <row r="16" spans="1:7" ht="15.75" thickBot="1" x14ac:dyDescent="0.3">
      <c r="A16" s="8" t="s">
        <v>13</v>
      </c>
      <c r="B16" s="8" t="s">
        <v>14</v>
      </c>
      <c r="C16" s="12">
        <v>0</v>
      </c>
      <c r="D16" s="15"/>
      <c r="E16" s="8"/>
      <c r="F16" s="8"/>
      <c r="G16" s="8"/>
    </row>
    <row r="17" spans="1:7" ht="15.75" thickBot="1" x14ac:dyDescent="0.3">
      <c r="A17" s="8" t="s">
        <v>15</v>
      </c>
      <c r="B17" s="8" t="s">
        <v>11</v>
      </c>
      <c r="C17" s="12">
        <v>0</v>
      </c>
      <c r="D17" s="8"/>
      <c r="E17" s="8"/>
      <c r="F17" s="8"/>
      <c r="G17" s="8"/>
    </row>
    <row r="18" spans="1:7" ht="15.75" thickBot="1" x14ac:dyDescent="0.3">
      <c r="A18" s="8" t="s">
        <v>20</v>
      </c>
      <c r="B18" s="8" t="s">
        <v>11</v>
      </c>
      <c r="C18" s="9">
        <f>C6+C10+C14</f>
        <v>186.44584352838578</v>
      </c>
      <c r="D18" s="10">
        <f>C18</f>
        <v>186.44584352838578</v>
      </c>
      <c r="E18" s="10">
        <f>C18</f>
        <v>186.44584352838578</v>
      </c>
      <c r="F18" s="10">
        <f>C18</f>
        <v>186.44584352838578</v>
      </c>
      <c r="G18" s="10">
        <f>C18</f>
        <v>186.44584352838578</v>
      </c>
    </row>
    <row r="19" spans="1:7" ht="31.5" customHeight="1" thickBot="1" x14ac:dyDescent="0.3">
      <c r="A19" s="7" t="s">
        <v>21</v>
      </c>
      <c r="B19" s="8" t="s">
        <v>11</v>
      </c>
      <c r="C19" s="12">
        <f>C18</f>
        <v>186.44584352838578</v>
      </c>
      <c r="D19" s="10">
        <f>C18</f>
        <v>186.44584352838578</v>
      </c>
      <c r="E19" s="10">
        <f>C18</f>
        <v>186.44584352838578</v>
      </c>
      <c r="F19" s="10">
        <f>C18</f>
        <v>186.44584352838578</v>
      </c>
      <c r="G19" s="10">
        <f>C18</f>
        <v>186.44584352838578</v>
      </c>
    </row>
    <row r="20" spans="1:7" ht="15.75" thickBot="1" x14ac:dyDescent="0.3">
      <c r="A20" s="16" t="s">
        <v>13</v>
      </c>
      <c r="B20" s="8" t="s">
        <v>14</v>
      </c>
      <c r="C20" s="17">
        <v>0</v>
      </c>
      <c r="D20" s="8"/>
      <c r="E20" s="13"/>
      <c r="F20" s="8"/>
      <c r="G20" s="14"/>
    </row>
    <row r="21" spans="1:7" ht="15.75" thickBot="1" x14ac:dyDescent="0.3">
      <c r="A21" s="16" t="s">
        <v>15</v>
      </c>
      <c r="B21" s="8" t="s">
        <v>11</v>
      </c>
      <c r="C21" s="17">
        <v>0</v>
      </c>
      <c r="D21" s="8"/>
      <c r="E21" s="13"/>
      <c r="F21" s="8"/>
      <c r="G21" s="14"/>
    </row>
    <row r="22" spans="1:7" ht="56.25" customHeight="1" thickBot="1" x14ac:dyDescent="0.3">
      <c r="A22" s="18" t="s">
        <v>22</v>
      </c>
      <c r="B22" s="8" t="s">
        <v>14</v>
      </c>
      <c r="C22" s="19">
        <f>D22+E22+F22+G22</f>
        <v>42376.425582520307</v>
      </c>
      <c r="D22" s="20">
        <f>D30*C18</f>
        <v>35030.573079466463</v>
      </c>
      <c r="E22" s="21">
        <f>E18*E30</f>
        <v>117.47579709036533</v>
      </c>
      <c r="F22" s="20">
        <f>F18*F30</f>
        <v>3157.9693573060454</v>
      </c>
      <c r="G22" s="22">
        <f>G18*G30</f>
        <v>4070.4073486574371</v>
      </c>
    </row>
    <row r="23" spans="1:7" ht="39.75" customHeight="1" thickBot="1" x14ac:dyDescent="0.3">
      <c r="A23" s="18" t="s">
        <v>23</v>
      </c>
      <c r="B23" s="8" t="s">
        <v>14</v>
      </c>
      <c r="C23" s="23">
        <f>C22</f>
        <v>42376.425582520307</v>
      </c>
      <c r="D23" s="20">
        <f>D22</f>
        <v>35030.573079466463</v>
      </c>
      <c r="E23" s="21">
        <f>E22</f>
        <v>117.47579709036533</v>
      </c>
      <c r="F23" s="20">
        <f>F22</f>
        <v>3157.9693573060454</v>
      </c>
      <c r="G23" s="22">
        <f>G22</f>
        <v>4070.4073486574371</v>
      </c>
    </row>
    <row r="24" spans="1:7" ht="15.75" thickBot="1" x14ac:dyDescent="0.3">
      <c r="A24" s="16" t="s">
        <v>13</v>
      </c>
      <c r="B24" s="8" t="s">
        <v>14</v>
      </c>
      <c r="C24" s="17">
        <v>0</v>
      </c>
      <c r="D24" s="8"/>
      <c r="E24" s="13"/>
      <c r="F24" s="8"/>
      <c r="G24" s="14"/>
    </row>
    <row r="25" spans="1:7" ht="43.5" customHeight="1" thickBot="1" x14ac:dyDescent="0.3">
      <c r="A25" s="18" t="s">
        <v>24</v>
      </c>
      <c r="B25" s="8" t="s">
        <v>14</v>
      </c>
      <c r="C25" s="17">
        <v>0</v>
      </c>
      <c r="D25" s="8"/>
      <c r="E25" s="13"/>
      <c r="F25" s="8"/>
      <c r="G25" s="14"/>
    </row>
    <row r="26" spans="1:7" ht="87" customHeight="1" thickBot="1" x14ac:dyDescent="0.3">
      <c r="A26" s="18" t="s">
        <v>25</v>
      </c>
      <c r="B26" s="8" t="s">
        <v>14</v>
      </c>
      <c r="C26" s="17">
        <v>0</v>
      </c>
      <c r="D26" s="8"/>
      <c r="E26" s="13"/>
      <c r="F26" s="8"/>
      <c r="G26" s="14"/>
    </row>
    <row r="27" spans="1:7" ht="42" customHeight="1" thickBot="1" x14ac:dyDescent="0.3">
      <c r="A27" s="18" t="s">
        <v>23</v>
      </c>
      <c r="B27" s="8" t="s">
        <v>14</v>
      </c>
      <c r="C27" s="23">
        <f>C23+C24+C25</f>
        <v>42376.425582520307</v>
      </c>
      <c r="D27" s="20">
        <f>D23</f>
        <v>35030.573079466463</v>
      </c>
      <c r="E27" s="21">
        <f>E23</f>
        <v>117.47579709036533</v>
      </c>
      <c r="F27" s="20">
        <f>F23</f>
        <v>3157.9693573060454</v>
      </c>
      <c r="G27" s="22">
        <f>G23</f>
        <v>4070.4073486574371</v>
      </c>
    </row>
    <row r="28" spans="1:7" ht="15.75" thickBot="1" x14ac:dyDescent="0.3">
      <c r="A28" s="16" t="s">
        <v>13</v>
      </c>
      <c r="B28" s="8" t="s">
        <v>14</v>
      </c>
      <c r="C28" s="17">
        <v>0</v>
      </c>
      <c r="D28" s="8"/>
      <c r="E28" s="13"/>
      <c r="F28" s="8"/>
      <c r="G28" s="14"/>
    </row>
    <row r="29" spans="1:7" ht="44.25" customHeight="1" thickBot="1" x14ac:dyDescent="0.3">
      <c r="A29" s="24" t="s">
        <v>24</v>
      </c>
      <c r="B29" s="8" t="s">
        <v>14</v>
      </c>
      <c r="C29" s="25">
        <v>42376</v>
      </c>
      <c r="D29" s="20">
        <f>D30*C19</f>
        <v>35030.573079466463</v>
      </c>
      <c r="E29" s="26">
        <f>E30*C19</f>
        <v>117.47579709036533</v>
      </c>
      <c r="F29" s="20">
        <f>F30*C19</f>
        <v>3157.9693573060454</v>
      </c>
      <c r="G29" s="27">
        <f>G30*C19</f>
        <v>4070.4073486574371</v>
      </c>
    </row>
    <row r="30" spans="1:7" ht="68.25" customHeight="1" thickBot="1" x14ac:dyDescent="0.3">
      <c r="A30" s="18" t="s">
        <v>26</v>
      </c>
      <c r="B30" s="8" t="s">
        <v>27</v>
      </c>
      <c r="C30" s="28">
        <f>227.28</f>
        <v>227.28</v>
      </c>
      <c r="D30" s="10">
        <f>187886.05/1000</f>
        <v>187.88604999999998</v>
      </c>
      <c r="E30" s="29">
        <f>630.08/1000</f>
        <v>0.63008000000000008</v>
      </c>
      <c r="F30" s="10">
        <f>16937.73/1000</f>
        <v>16.937729999999998</v>
      </c>
      <c r="G30" s="11">
        <f>21831.58/1000</f>
        <v>21.831580000000002</v>
      </c>
    </row>
    <row r="31" spans="1:7" ht="31.5" customHeight="1" thickBot="1" x14ac:dyDescent="0.3">
      <c r="A31" s="18" t="s">
        <v>28</v>
      </c>
      <c r="B31" s="8" t="s">
        <v>27</v>
      </c>
      <c r="C31" s="17">
        <f>C30</f>
        <v>227.28</v>
      </c>
      <c r="D31" s="10">
        <f>D30</f>
        <v>187.88604999999998</v>
      </c>
      <c r="E31" s="29">
        <f>E30</f>
        <v>0.63008000000000008</v>
      </c>
      <c r="F31" s="10">
        <f>F30</f>
        <v>16.937729999999998</v>
      </c>
      <c r="G31" s="11">
        <f>G30</f>
        <v>21.831580000000002</v>
      </c>
    </row>
    <row r="32" spans="1:7" ht="15.75" thickBot="1" x14ac:dyDescent="0.3">
      <c r="A32" s="16" t="s">
        <v>29</v>
      </c>
      <c r="B32" s="8"/>
      <c r="C32" s="17">
        <v>0</v>
      </c>
      <c r="D32" s="8"/>
      <c r="E32" s="13"/>
      <c r="F32" s="8"/>
      <c r="G32" s="14"/>
    </row>
    <row r="33" spans="1:7" ht="15.75" thickBot="1" x14ac:dyDescent="0.3">
      <c r="A33" s="30" t="s">
        <v>30</v>
      </c>
      <c r="B33" s="31" t="s">
        <v>31</v>
      </c>
      <c r="C33" s="32">
        <v>0</v>
      </c>
      <c r="D33" s="31"/>
      <c r="E33" s="33"/>
      <c r="F33" s="31"/>
      <c r="G33" s="34"/>
    </row>
    <row r="34" spans="1:7" ht="15.75" thickBot="1" x14ac:dyDescent="0.3">
      <c r="A34" s="16" t="s">
        <v>32</v>
      </c>
      <c r="B34" s="8" t="s">
        <v>31</v>
      </c>
      <c r="C34" s="17">
        <v>0</v>
      </c>
      <c r="D34" s="8"/>
      <c r="E34" s="13"/>
      <c r="F34" s="8"/>
      <c r="G34" s="14"/>
    </row>
    <row r="35" spans="1:7" ht="15.75" thickBot="1" x14ac:dyDescent="0.3">
      <c r="A35" s="16" t="s">
        <v>33</v>
      </c>
      <c r="B35" s="8" t="s">
        <v>31</v>
      </c>
      <c r="C35" s="17">
        <v>0</v>
      </c>
      <c r="D35" s="8"/>
      <c r="E35" s="13"/>
      <c r="F35" s="8"/>
      <c r="G35" s="14"/>
    </row>
    <row r="36" spans="1:7" ht="15.75" thickBot="1" x14ac:dyDescent="0.3">
      <c r="A36" s="16" t="s">
        <v>34</v>
      </c>
      <c r="B36" s="8" t="s">
        <v>31</v>
      </c>
      <c r="C36" s="35">
        <v>0</v>
      </c>
      <c r="D36" s="10">
        <v>0</v>
      </c>
      <c r="E36" s="29">
        <v>0</v>
      </c>
      <c r="F36" s="10">
        <v>0</v>
      </c>
      <c r="G36" s="11">
        <v>0</v>
      </c>
    </row>
  </sheetData>
  <mergeCells count="6">
    <mergeCell ref="A1:G1"/>
    <mergeCell ref="A2:E2"/>
    <mergeCell ref="A3:A4"/>
    <mergeCell ref="B3:B4"/>
    <mergeCell ref="C3:C4"/>
    <mergeCell ref="D3:G3"/>
  </mergeCells>
  <pageMargins left="0.70866141732283472" right="0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9"/>
  <sheetViews>
    <sheetView tabSelected="1" topLeftCell="A73" workbookViewId="0">
      <selection activeCell="A50" sqref="A50:D89"/>
    </sheetView>
  </sheetViews>
  <sheetFormatPr defaultRowHeight="15" x14ac:dyDescent="0.25"/>
  <cols>
    <col min="1" max="1" width="6.140625" customWidth="1"/>
    <col min="2" max="2" width="37.7109375" customWidth="1"/>
    <col min="3" max="3" width="16.140625" customWidth="1"/>
    <col min="4" max="4" width="15.5703125" customWidth="1"/>
  </cols>
  <sheetData>
    <row r="2" spans="1:4" ht="16.5" x14ac:dyDescent="0.25">
      <c r="A2" s="51" t="s">
        <v>35</v>
      </c>
      <c r="B2" s="51"/>
      <c r="C2" s="51"/>
      <c r="D2" s="51"/>
    </row>
    <row r="3" spans="1:4" ht="16.5" x14ac:dyDescent="0.25">
      <c r="A3" s="51" t="s">
        <v>36</v>
      </c>
      <c r="B3" s="51"/>
      <c r="C3" s="51"/>
      <c r="D3" s="51"/>
    </row>
    <row r="4" spans="1:4" ht="17.25" thickBot="1" x14ac:dyDescent="0.3">
      <c r="A4" s="51" t="s">
        <v>37</v>
      </c>
      <c r="B4" s="51"/>
      <c r="C4" s="51"/>
      <c r="D4" s="51"/>
    </row>
    <row r="5" spans="1:4" ht="16.5" thickBot="1" x14ac:dyDescent="0.3">
      <c r="A5" s="52" t="s">
        <v>38</v>
      </c>
      <c r="B5" s="52" t="s">
        <v>39</v>
      </c>
      <c r="C5" s="54" t="s">
        <v>40</v>
      </c>
      <c r="D5" s="55"/>
    </row>
    <row r="6" spans="1:4" ht="15.75" thickBot="1" x14ac:dyDescent="0.3">
      <c r="A6" s="53"/>
      <c r="B6" s="53"/>
      <c r="C6" s="36" t="s">
        <v>14</v>
      </c>
      <c r="D6" s="36" t="s">
        <v>41</v>
      </c>
    </row>
    <row r="7" spans="1:4" ht="15.75" thickBot="1" x14ac:dyDescent="0.3">
      <c r="A7" s="36">
        <v>1</v>
      </c>
      <c r="B7" s="36">
        <v>2</v>
      </c>
      <c r="C7" s="36">
        <v>3</v>
      </c>
      <c r="D7" s="36">
        <v>4</v>
      </c>
    </row>
    <row r="8" spans="1:4" ht="52.5" customHeight="1" thickBot="1" x14ac:dyDescent="0.3">
      <c r="A8" s="36">
        <v>1</v>
      </c>
      <c r="B8" s="37" t="s">
        <v>42</v>
      </c>
      <c r="C8" s="38">
        <f>(C38*0.059)*186.45</f>
        <v>10298.076878099999</v>
      </c>
      <c r="D8" s="38">
        <f>C8/C29</f>
        <v>17.104820437433663</v>
      </c>
    </row>
    <row r="9" spans="1:4" ht="19.5" customHeight="1" thickBot="1" x14ac:dyDescent="0.3">
      <c r="A9" s="36">
        <v>1.1000000000000001</v>
      </c>
      <c r="B9" s="37" t="s">
        <v>43</v>
      </c>
      <c r="C9" s="39"/>
      <c r="D9" s="39"/>
    </row>
    <row r="10" spans="1:4" ht="33.75" customHeight="1" thickBot="1" x14ac:dyDescent="0.3">
      <c r="A10" s="36">
        <v>2</v>
      </c>
      <c r="B10" s="37" t="s">
        <v>44</v>
      </c>
      <c r="C10" s="39"/>
      <c r="D10" s="39"/>
    </row>
    <row r="11" spans="1:4" ht="24.75" customHeight="1" thickBot="1" x14ac:dyDescent="0.3">
      <c r="A11" s="36">
        <v>2.1</v>
      </c>
      <c r="B11" s="37" t="s">
        <v>45</v>
      </c>
      <c r="C11" s="39"/>
      <c r="D11" s="39"/>
    </row>
    <row r="12" spans="1:4" ht="22.5" customHeight="1" thickBot="1" x14ac:dyDescent="0.3">
      <c r="A12" s="36">
        <v>2.2000000000000002</v>
      </c>
      <c r="B12" s="37" t="s">
        <v>46</v>
      </c>
      <c r="C12" s="39"/>
      <c r="D12" s="39"/>
    </row>
    <row r="13" spans="1:4" ht="19.5" customHeight="1" thickBot="1" x14ac:dyDescent="0.3">
      <c r="A13" s="36">
        <v>2.2999999999999998</v>
      </c>
      <c r="B13" s="37" t="s">
        <v>47</v>
      </c>
      <c r="C13" s="39"/>
      <c r="D13" s="39"/>
    </row>
    <row r="14" spans="1:4" ht="33.75" customHeight="1" thickBot="1" x14ac:dyDescent="0.3">
      <c r="A14" s="36">
        <v>3</v>
      </c>
      <c r="B14" s="37" t="s">
        <v>48</v>
      </c>
      <c r="C14" s="40">
        <f>(936142*11.95)/1000</f>
        <v>11186.896899999998</v>
      </c>
      <c r="D14" s="38">
        <f>C14/C29</f>
        <v>18.581125873463805</v>
      </c>
    </row>
    <row r="15" spans="1:4" ht="18" customHeight="1" thickBot="1" x14ac:dyDescent="0.3">
      <c r="A15" s="36">
        <v>4</v>
      </c>
      <c r="B15" s="37" t="s">
        <v>49</v>
      </c>
      <c r="C15" s="38">
        <v>0</v>
      </c>
      <c r="D15" s="38">
        <f>C15/C29</f>
        <v>0</v>
      </c>
    </row>
    <row r="16" spans="1:4" ht="41.25" customHeight="1" thickBot="1" x14ac:dyDescent="0.3">
      <c r="A16" s="36">
        <v>5</v>
      </c>
      <c r="B16" s="37" t="s">
        <v>50</v>
      </c>
      <c r="C16" s="38">
        <f>C8+C14</f>
        <v>21484.973778099997</v>
      </c>
      <c r="D16" s="38">
        <f>C16/C29</f>
        <v>35.685946310897464</v>
      </c>
    </row>
    <row r="17" spans="1:4" ht="28.5" customHeight="1" thickBot="1" x14ac:dyDescent="0.3">
      <c r="A17" s="36">
        <v>6</v>
      </c>
      <c r="B17" s="37" t="s">
        <v>51</v>
      </c>
      <c r="C17" s="39"/>
      <c r="D17" s="39"/>
    </row>
    <row r="18" spans="1:4" ht="35.25" customHeight="1" thickBot="1" x14ac:dyDescent="0.3">
      <c r="A18" s="36">
        <v>6.1</v>
      </c>
      <c r="B18" s="37" t="s">
        <v>52</v>
      </c>
      <c r="C18" s="39"/>
      <c r="D18" s="39"/>
    </row>
    <row r="19" spans="1:4" ht="20.25" customHeight="1" thickBot="1" x14ac:dyDescent="0.3">
      <c r="A19" s="36">
        <v>6.2</v>
      </c>
      <c r="B19" s="37" t="s">
        <v>53</v>
      </c>
      <c r="C19" s="39"/>
      <c r="D19" s="39"/>
    </row>
    <row r="20" spans="1:4" ht="30.75" customHeight="1" thickBot="1" x14ac:dyDescent="0.3">
      <c r="A20" s="36">
        <v>7</v>
      </c>
      <c r="B20" s="37" t="s">
        <v>54</v>
      </c>
      <c r="C20" s="39"/>
      <c r="D20" s="39"/>
    </row>
    <row r="21" spans="1:4" ht="52.5" customHeight="1" thickBot="1" x14ac:dyDescent="0.3">
      <c r="A21" s="36">
        <v>8</v>
      </c>
      <c r="B21" s="37" t="s">
        <v>55</v>
      </c>
      <c r="C21" s="38">
        <f>C8+C14+C15</f>
        <v>21484.973778099997</v>
      </c>
      <c r="D21" s="38">
        <f>C21/C29</f>
        <v>35.685946310897464</v>
      </c>
    </row>
    <row r="22" spans="1:4" ht="18" customHeight="1" thickBot="1" x14ac:dyDescent="0.3">
      <c r="A22" s="36">
        <v>9</v>
      </c>
      <c r="B22" s="37" t="s">
        <v>56</v>
      </c>
      <c r="C22" s="38">
        <f>C8+C14+C15</f>
        <v>21484.973778099997</v>
      </c>
      <c r="D22" s="36" t="s">
        <v>57</v>
      </c>
    </row>
    <row r="23" spans="1:4" ht="31.5" customHeight="1" thickBot="1" x14ac:dyDescent="0.3">
      <c r="A23" s="36">
        <v>10</v>
      </c>
      <c r="B23" s="37" t="s">
        <v>58</v>
      </c>
      <c r="C23" s="36" t="s">
        <v>57</v>
      </c>
      <c r="D23" s="39"/>
    </row>
    <row r="24" spans="1:4" ht="27" customHeight="1" thickBot="1" x14ac:dyDescent="0.3">
      <c r="A24" s="36">
        <v>11</v>
      </c>
      <c r="B24" s="37" t="s">
        <v>59</v>
      </c>
      <c r="C24" s="36" t="s">
        <v>57</v>
      </c>
      <c r="D24" s="36">
        <v>42.83</v>
      </c>
    </row>
    <row r="25" spans="1:4" ht="15.75" thickBot="1" x14ac:dyDescent="0.3">
      <c r="A25" s="36">
        <v>11.1</v>
      </c>
      <c r="B25" s="37" t="s">
        <v>60</v>
      </c>
      <c r="C25" s="36" t="s">
        <v>57</v>
      </c>
      <c r="D25" s="39"/>
    </row>
    <row r="26" spans="1:4" ht="23.25" customHeight="1" thickBot="1" x14ac:dyDescent="0.3">
      <c r="A26" s="36">
        <v>11.2</v>
      </c>
      <c r="B26" s="37" t="s">
        <v>61</v>
      </c>
      <c r="C26" s="36" t="s">
        <v>57</v>
      </c>
      <c r="D26" s="39"/>
    </row>
    <row r="27" spans="1:4" ht="30" customHeight="1" thickBot="1" x14ac:dyDescent="0.3">
      <c r="A27" s="36">
        <v>12</v>
      </c>
      <c r="B27" s="37" t="s">
        <v>62</v>
      </c>
      <c r="C27" s="41">
        <f>(C38*0.059)</f>
        <v>55.232377999999997</v>
      </c>
      <c r="D27" s="36" t="s">
        <v>57</v>
      </c>
    </row>
    <row r="28" spans="1:4" ht="36" customHeight="1" thickBot="1" x14ac:dyDescent="0.3">
      <c r="A28" s="36">
        <v>13</v>
      </c>
      <c r="B28" s="37" t="s">
        <v>63</v>
      </c>
      <c r="C28" s="41">
        <v>5.8999999999999997E-2</v>
      </c>
      <c r="D28" s="36"/>
    </row>
    <row r="29" spans="1:4" ht="21.75" customHeight="1" thickBot="1" x14ac:dyDescent="0.3">
      <c r="A29" s="36">
        <v>14</v>
      </c>
      <c r="B29" s="37" t="s">
        <v>64</v>
      </c>
      <c r="C29" s="41">
        <f>602057/1000</f>
        <v>602.05700000000002</v>
      </c>
      <c r="D29" s="36" t="s">
        <v>57</v>
      </c>
    </row>
    <row r="30" spans="1:4" ht="24" customHeight="1" thickBot="1" x14ac:dyDescent="0.3">
      <c r="A30" s="36">
        <v>15</v>
      </c>
      <c r="B30" s="37" t="s">
        <v>65</v>
      </c>
      <c r="C30" s="36">
        <v>13272</v>
      </c>
      <c r="D30" s="36" t="s">
        <v>57</v>
      </c>
    </row>
    <row r="31" spans="1:4" ht="33" customHeight="1" thickBot="1" x14ac:dyDescent="0.3">
      <c r="A31" s="36">
        <v>16</v>
      </c>
      <c r="B31" s="37" t="s">
        <v>66</v>
      </c>
      <c r="C31" s="39"/>
      <c r="D31" s="36" t="s">
        <v>57</v>
      </c>
    </row>
    <row r="32" spans="1:4" ht="21.75" customHeight="1" thickBot="1" x14ac:dyDescent="0.3">
      <c r="A32" s="36">
        <v>16.100000000000001</v>
      </c>
      <c r="B32" s="37" t="s">
        <v>67</v>
      </c>
      <c r="C32" s="39"/>
      <c r="D32" s="36" t="s">
        <v>57</v>
      </c>
    </row>
    <row r="33" spans="1:4" ht="32.25" customHeight="1" thickBot="1" x14ac:dyDescent="0.3">
      <c r="A33" s="36">
        <v>16.2</v>
      </c>
      <c r="B33" s="37" t="s">
        <v>68</v>
      </c>
      <c r="C33" s="39"/>
      <c r="D33" s="36" t="s">
        <v>57</v>
      </c>
    </row>
    <row r="34" spans="1:4" ht="47.25" customHeight="1" thickBot="1" x14ac:dyDescent="0.3">
      <c r="A34" s="36">
        <v>17</v>
      </c>
      <c r="B34" s="37" t="s">
        <v>69</v>
      </c>
      <c r="C34" s="39"/>
      <c r="D34" s="36" t="s">
        <v>57</v>
      </c>
    </row>
    <row r="35" spans="1:4" ht="27.75" customHeight="1" thickBot="1" x14ac:dyDescent="0.3">
      <c r="A35" s="36">
        <v>17.100000000000001</v>
      </c>
      <c r="B35" s="37" t="s">
        <v>67</v>
      </c>
      <c r="C35" s="39"/>
      <c r="D35" s="36" t="s">
        <v>57</v>
      </c>
    </row>
    <row r="36" spans="1:4" ht="28.5" customHeight="1" thickBot="1" x14ac:dyDescent="0.3">
      <c r="A36" s="36">
        <v>17.2</v>
      </c>
      <c r="B36" s="37" t="s">
        <v>68</v>
      </c>
      <c r="C36" s="39"/>
      <c r="D36" s="36" t="s">
        <v>57</v>
      </c>
    </row>
    <row r="37" spans="1:4" ht="27.75" customHeight="1" thickBot="1" x14ac:dyDescent="0.3">
      <c r="A37" s="36">
        <v>18</v>
      </c>
      <c r="B37" s="37" t="s">
        <v>70</v>
      </c>
      <c r="C37" s="36"/>
      <c r="D37" s="36" t="s">
        <v>57</v>
      </c>
    </row>
    <row r="38" spans="1:4" ht="24" customHeight="1" thickBot="1" x14ac:dyDescent="0.3">
      <c r="A38" s="36">
        <v>19</v>
      </c>
      <c r="B38" s="37" t="s">
        <v>71</v>
      </c>
      <c r="C38" s="36">
        <f>936142/1000</f>
        <v>936.14200000000005</v>
      </c>
      <c r="D38" s="36" t="s">
        <v>57</v>
      </c>
    </row>
    <row r="39" spans="1:4" ht="26.25" customHeight="1" thickBot="1" x14ac:dyDescent="0.3">
      <c r="A39" s="36">
        <v>20</v>
      </c>
      <c r="B39" s="37" t="s">
        <v>72</v>
      </c>
      <c r="C39" s="36">
        <v>11.95</v>
      </c>
      <c r="D39" s="36" t="s">
        <v>57</v>
      </c>
    </row>
    <row r="40" spans="1:4" ht="39" customHeight="1" thickBot="1" x14ac:dyDescent="0.3">
      <c r="A40" s="36">
        <v>21</v>
      </c>
      <c r="B40" s="37" t="s">
        <v>73</v>
      </c>
      <c r="C40" s="36">
        <v>0</v>
      </c>
      <c r="D40" s="36" t="s">
        <v>57</v>
      </c>
    </row>
    <row r="41" spans="1:4" ht="22.5" customHeight="1" thickBot="1" x14ac:dyDescent="0.3">
      <c r="A41" s="36">
        <v>22</v>
      </c>
      <c r="B41" s="37" t="s">
        <v>74</v>
      </c>
      <c r="C41" s="36" t="s">
        <v>57</v>
      </c>
      <c r="D41" s="41">
        <f>C27/C29</f>
        <v>9.1739449919193694E-2</v>
      </c>
    </row>
    <row r="50" spans="1:4" ht="16.5" x14ac:dyDescent="0.25">
      <c r="A50" s="51" t="s">
        <v>35</v>
      </c>
      <c r="B50" s="51"/>
      <c r="C50" s="51"/>
      <c r="D50" s="51"/>
    </row>
    <row r="51" spans="1:4" ht="16.5" x14ac:dyDescent="0.25">
      <c r="A51" s="51" t="s">
        <v>75</v>
      </c>
      <c r="B51" s="51"/>
      <c r="C51" s="51"/>
      <c r="D51" s="51"/>
    </row>
    <row r="52" spans="1:4" ht="17.25" thickBot="1" x14ac:dyDescent="0.3">
      <c r="A52" s="51" t="s">
        <v>37</v>
      </c>
      <c r="B52" s="51"/>
      <c r="C52" s="51"/>
      <c r="D52" s="51"/>
    </row>
    <row r="53" spans="1:4" ht="16.5" thickBot="1" x14ac:dyDescent="0.3">
      <c r="A53" s="52" t="s">
        <v>38</v>
      </c>
      <c r="B53" s="52" t="s">
        <v>39</v>
      </c>
      <c r="C53" s="54" t="s">
        <v>40</v>
      </c>
      <c r="D53" s="55"/>
    </row>
    <row r="54" spans="1:4" ht="15.75" thickBot="1" x14ac:dyDescent="0.3">
      <c r="A54" s="53"/>
      <c r="B54" s="53"/>
      <c r="C54" s="36" t="s">
        <v>14</v>
      </c>
      <c r="D54" s="36" t="s">
        <v>41</v>
      </c>
    </row>
    <row r="55" spans="1:4" ht="15.75" thickBot="1" x14ac:dyDescent="0.3">
      <c r="A55" s="36">
        <v>1</v>
      </c>
      <c r="B55" s="36">
        <v>2</v>
      </c>
      <c r="C55" s="36">
        <v>3</v>
      </c>
      <c r="D55" s="36">
        <v>4</v>
      </c>
    </row>
    <row r="56" spans="1:4" ht="51.75" thickBot="1" x14ac:dyDescent="0.3">
      <c r="A56" s="36">
        <v>1</v>
      </c>
      <c r="B56" s="37" t="s">
        <v>42</v>
      </c>
      <c r="C56" s="38">
        <f>(C86*0.059)*186.45</f>
        <v>10298.076878099999</v>
      </c>
      <c r="D56" s="38">
        <f>C56/C77</f>
        <v>17.104820437433663</v>
      </c>
    </row>
    <row r="57" spans="1:4" ht="15.75" thickBot="1" x14ac:dyDescent="0.3">
      <c r="A57" s="36">
        <v>1.1000000000000001</v>
      </c>
      <c r="B57" s="37" t="s">
        <v>43</v>
      </c>
      <c r="C57" s="39"/>
      <c r="D57" s="39"/>
    </row>
    <row r="58" spans="1:4" ht="26.25" thickBot="1" x14ac:dyDescent="0.3">
      <c r="A58" s="36">
        <v>2</v>
      </c>
      <c r="B58" s="37" t="s">
        <v>44</v>
      </c>
      <c r="C58" s="39"/>
      <c r="D58" s="39"/>
    </row>
    <row r="59" spans="1:4" ht="15.75" thickBot="1" x14ac:dyDescent="0.3">
      <c r="A59" s="36">
        <v>2.1</v>
      </c>
      <c r="B59" s="37" t="s">
        <v>45</v>
      </c>
      <c r="C59" s="39"/>
      <c r="D59" s="39"/>
    </row>
    <row r="60" spans="1:4" ht="15.75" thickBot="1" x14ac:dyDescent="0.3">
      <c r="A60" s="36">
        <v>2.2000000000000002</v>
      </c>
      <c r="B60" s="37" t="s">
        <v>46</v>
      </c>
      <c r="C60" s="39"/>
      <c r="D60" s="39"/>
    </row>
    <row r="61" spans="1:4" ht="15.75" thickBot="1" x14ac:dyDescent="0.3">
      <c r="A61" s="36">
        <v>2.2999999999999998</v>
      </c>
      <c r="B61" s="37" t="s">
        <v>47</v>
      </c>
      <c r="C61" s="39"/>
      <c r="D61" s="39"/>
    </row>
    <row r="62" spans="1:4" ht="26.25" thickBot="1" x14ac:dyDescent="0.3">
      <c r="A62" s="36">
        <v>3</v>
      </c>
      <c r="B62" s="37" t="s">
        <v>48</v>
      </c>
      <c r="C62" s="40">
        <f>(936142*11.95)/1000</f>
        <v>11186.896899999998</v>
      </c>
      <c r="D62" s="38">
        <f>C62/C77</f>
        <v>18.581125873463805</v>
      </c>
    </row>
    <row r="63" spans="1:4" ht="15.75" thickBot="1" x14ac:dyDescent="0.3">
      <c r="A63" s="36">
        <v>4</v>
      </c>
      <c r="B63" s="37" t="s">
        <v>49</v>
      </c>
      <c r="C63" s="38">
        <v>580.17999999999995</v>
      </c>
      <c r="D63" s="38">
        <f>C63/C77</f>
        <v>0.96366290899366658</v>
      </c>
    </row>
    <row r="64" spans="1:4" ht="39" thickBot="1" x14ac:dyDescent="0.3">
      <c r="A64" s="36">
        <v>5</v>
      </c>
      <c r="B64" s="37" t="s">
        <v>50</v>
      </c>
      <c r="C64" s="38">
        <f>C56+C62+C63</f>
        <v>22065.153778099997</v>
      </c>
      <c r="D64" s="38">
        <f>C64/C77</f>
        <v>36.649609219891133</v>
      </c>
    </row>
    <row r="65" spans="1:4" ht="15.75" thickBot="1" x14ac:dyDescent="0.3">
      <c r="A65" s="36">
        <v>6</v>
      </c>
      <c r="B65" s="37" t="s">
        <v>51</v>
      </c>
      <c r="C65" s="39"/>
      <c r="D65" s="39"/>
    </row>
    <row r="66" spans="1:4" ht="26.25" thickBot="1" x14ac:dyDescent="0.3">
      <c r="A66" s="36">
        <v>6.1</v>
      </c>
      <c r="B66" s="37" t="s">
        <v>52</v>
      </c>
      <c r="C66" s="39"/>
      <c r="D66" s="39"/>
    </row>
    <row r="67" spans="1:4" ht="15.75" thickBot="1" x14ac:dyDescent="0.3">
      <c r="A67" s="36">
        <v>6.2</v>
      </c>
      <c r="B67" s="37" t="s">
        <v>53</v>
      </c>
      <c r="C67" s="39"/>
      <c r="D67" s="39"/>
    </row>
    <row r="68" spans="1:4" ht="39" thickBot="1" x14ac:dyDescent="0.3">
      <c r="A68" s="36">
        <v>7</v>
      </c>
      <c r="B68" s="37" t="s">
        <v>54</v>
      </c>
      <c r="C68" s="38"/>
      <c r="D68" s="38"/>
    </row>
    <row r="69" spans="1:4" ht="51.75" thickBot="1" x14ac:dyDescent="0.3">
      <c r="A69" s="36">
        <v>8</v>
      </c>
      <c r="B69" s="37" t="s">
        <v>55</v>
      </c>
      <c r="C69" s="38">
        <f>C56+C62+C63+C68</f>
        <v>22065.153778099997</v>
      </c>
      <c r="D69" s="38">
        <f>C69/C77</f>
        <v>36.649609219891133</v>
      </c>
    </row>
    <row r="70" spans="1:4" ht="15.75" thickBot="1" x14ac:dyDescent="0.3">
      <c r="A70" s="36">
        <v>9</v>
      </c>
      <c r="B70" s="37" t="s">
        <v>56</v>
      </c>
      <c r="C70" s="38">
        <f>C56+C62+C63</f>
        <v>22065.153778099997</v>
      </c>
      <c r="D70" s="36" t="s">
        <v>57</v>
      </c>
    </row>
    <row r="71" spans="1:4" ht="26.25" thickBot="1" x14ac:dyDescent="0.3">
      <c r="A71" s="36">
        <v>10</v>
      </c>
      <c r="B71" s="37" t="s">
        <v>58</v>
      </c>
      <c r="C71" s="36" t="s">
        <v>57</v>
      </c>
      <c r="D71" s="39"/>
    </row>
    <row r="72" spans="1:4" ht="28.5" customHeight="1" thickBot="1" x14ac:dyDescent="0.3">
      <c r="A72" s="36">
        <v>11</v>
      </c>
      <c r="B72" s="37" t="s">
        <v>59</v>
      </c>
      <c r="C72" s="36" t="s">
        <v>57</v>
      </c>
      <c r="D72" s="36">
        <v>43.98</v>
      </c>
    </row>
    <row r="73" spans="1:4" ht="15.75" thickBot="1" x14ac:dyDescent="0.3">
      <c r="A73" s="36">
        <v>11.1</v>
      </c>
      <c r="B73" s="37" t="s">
        <v>60</v>
      </c>
      <c r="C73" s="36" t="s">
        <v>57</v>
      </c>
      <c r="D73" s="39"/>
    </row>
    <row r="74" spans="1:4" ht="26.25" thickBot="1" x14ac:dyDescent="0.3">
      <c r="A74" s="36">
        <v>11.2</v>
      </c>
      <c r="B74" s="37" t="s">
        <v>61</v>
      </c>
      <c r="C74" s="36" t="s">
        <v>57</v>
      </c>
      <c r="D74" s="39"/>
    </row>
    <row r="75" spans="1:4" ht="26.25" thickBot="1" x14ac:dyDescent="0.3">
      <c r="A75" s="36">
        <v>12</v>
      </c>
      <c r="B75" s="37" t="s">
        <v>76</v>
      </c>
      <c r="C75" s="41">
        <f>(C86*0.059)</f>
        <v>55.232377999999997</v>
      </c>
      <c r="D75" s="36" t="s">
        <v>57</v>
      </c>
    </row>
    <row r="76" spans="1:4" ht="26.25" thickBot="1" x14ac:dyDescent="0.3">
      <c r="A76" s="36">
        <v>13</v>
      </c>
      <c r="B76" s="37" t="s">
        <v>77</v>
      </c>
      <c r="C76" s="41">
        <v>5.8999999999999997E-2</v>
      </c>
      <c r="D76" s="36"/>
    </row>
    <row r="77" spans="1:4" ht="15.75" thickBot="1" x14ac:dyDescent="0.3">
      <c r="A77" s="36">
        <v>14</v>
      </c>
      <c r="B77" s="37" t="s">
        <v>64</v>
      </c>
      <c r="C77" s="41">
        <f>602057/1000</f>
        <v>602.05700000000002</v>
      </c>
      <c r="D77" s="36" t="s">
        <v>57</v>
      </c>
    </row>
    <row r="78" spans="1:4" ht="15.75" thickBot="1" x14ac:dyDescent="0.3">
      <c r="A78" s="36">
        <v>15</v>
      </c>
      <c r="B78" s="37" t="s">
        <v>65</v>
      </c>
      <c r="C78" s="36">
        <v>13272</v>
      </c>
      <c r="D78" s="36" t="s">
        <v>57</v>
      </c>
    </row>
    <row r="79" spans="1:4" ht="39" thickBot="1" x14ac:dyDescent="0.3">
      <c r="A79" s="36">
        <v>16</v>
      </c>
      <c r="B79" s="37" t="s">
        <v>66</v>
      </c>
      <c r="C79" s="39"/>
      <c r="D79" s="36" t="s">
        <v>57</v>
      </c>
    </row>
    <row r="80" spans="1:4" ht="15.75" thickBot="1" x14ac:dyDescent="0.3">
      <c r="A80" s="36">
        <v>16.100000000000001</v>
      </c>
      <c r="B80" s="37" t="s">
        <v>67</v>
      </c>
      <c r="C80" s="39"/>
      <c r="D80" s="36" t="s">
        <v>57</v>
      </c>
    </row>
    <row r="81" spans="1:4" ht="15.75" thickBot="1" x14ac:dyDescent="0.3">
      <c r="A81" s="36">
        <v>16.2</v>
      </c>
      <c r="B81" s="37" t="s">
        <v>68</v>
      </c>
      <c r="C81" s="39"/>
      <c r="D81" s="36" t="s">
        <v>57</v>
      </c>
    </row>
    <row r="82" spans="1:4" ht="39" thickBot="1" x14ac:dyDescent="0.3">
      <c r="A82" s="36">
        <v>17</v>
      </c>
      <c r="B82" s="37" t="s">
        <v>69</v>
      </c>
      <c r="C82" s="39"/>
      <c r="D82" s="36" t="s">
        <v>57</v>
      </c>
    </row>
    <row r="83" spans="1:4" ht="15.75" thickBot="1" x14ac:dyDescent="0.3">
      <c r="A83" s="36">
        <v>17.100000000000001</v>
      </c>
      <c r="B83" s="37" t="s">
        <v>67</v>
      </c>
      <c r="C83" s="39"/>
      <c r="D83" s="36" t="s">
        <v>57</v>
      </c>
    </row>
    <row r="84" spans="1:4" ht="15.75" thickBot="1" x14ac:dyDescent="0.3">
      <c r="A84" s="36">
        <v>17.2</v>
      </c>
      <c r="B84" s="37" t="s">
        <v>68</v>
      </c>
      <c r="C84" s="39"/>
      <c r="D84" s="36" t="s">
        <v>57</v>
      </c>
    </row>
    <row r="85" spans="1:4" ht="15.75" thickBot="1" x14ac:dyDescent="0.3">
      <c r="A85" s="36">
        <v>18</v>
      </c>
      <c r="B85" s="37" t="s">
        <v>70</v>
      </c>
      <c r="C85" s="36"/>
      <c r="D85" s="36" t="s">
        <v>57</v>
      </c>
    </row>
    <row r="86" spans="1:4" ht="15.75" thickBot="1" x14ac:dyDescent="0.3">
      <c r="A86" s="36">
        <v>19</v>
      </c>
      <c r="B86" s="37" t="s">
        <v>71</v>
      </c>
      <c r="C86" s="36">
        <f>936142/1000</f>
        <v>936.14200000000005</v>
      </c>
      <c r="D86" s="36" t="s">
        <v>57</v>
      </c>
    </row>
    <row r="87" spans="1:4" ht="15.75" thickBot="1" x14ac:dyDescent="0.3">
      <c r="A87" s="36">
        <v>20</v>
      </c>
      <c r="B87" s="37" t="s">
        <v>72</v>
      </c>
      <c r="C87" s="36">
        <v>11.95</v>
      </c>
      <c r="D87" s="36" t="s">
        <v>57</v>
      </c>
    </row>
    <row r="88" spans="1:4" ht="39" thickBot="1" x14ac:dyDescent="0.3">
      <c r="A88" s="36">
        <v>21</v>
      </c>
      <c r="B88" s="37" t="s">
        <v>73</v>
      </c>
      <c r="C88" s="36">
        <v>0</v>
      </c>
      <c r="D88" s="36" t="s">
        <v>57</v>
      </c>
    </row>
    <row r="89" spans="1:4" ht="26.25" thickBot="1" x14ac:dyDescent="0.3">
      <c r="A89" s="36">
        <v>22</v>
      </c>
      <c r="B89" s="37" t="s">
        <v>78</v>
      </c>
      <c r="C89" s="36" t="s">
        <v>57</v>
      </c>
      <c r="D89" s="41">
        <f>C75/C77</f>
        <v>9.1739449919193694E-2</v>
      </c>
    </row>
  </sheetData>
  <mergeCells count="12">
    <mergeCell ref="A2:D2"/>
    <mergeCell ref="A3:D3"/>
    <mergeCell ref="A4:D4"/>
    <mergeCell ref="A5:A6"/>
    <mergeCell ref="B5:B6"/>
    <mergeCell ref="C5:D5"/>
    <mergeCell ref="A50:D50"/>
    <mergeCell ref="A51:D51"/>
    <mergeCell ref="A52:D52"/>
    <mergeCell ref="A53:A54"/>
    <mergeCell ref="B53:B54"/>
    <mergeCell ref="C53:D53"/>
  </mergeCells>
  <pageMargins left="0.70866141732283472" right="0" top="0" bottom="0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тепло</vt:lpstr>
      <vt:lpstr>ГВ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2021-08-12T08:45:40Z</dcterms:modified>
</cp:coreProperties>
</file>